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C:\Users\GavinWu\Downloads\2026 EMRT Updates\"/>
    </mc:Choice>
  </mc:AlternateContent>
  <xr:revisionPtr revIDLastSave="0" documentId="13_ncr:1_{692C19CA-47EA-4117-9CFB-B298114CDA23}"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4240" windowHeight="13020" tabRatio="789"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C75" i="6"/>
  <c r="J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C32" i="6"/>
  <c r="I31" i="6"/>
  <c r="J31" i="6"/>
  <c r="C31" i="6"/>
  <c r="I30" i="6"/>
  <c r="J30" i="6"/>
  <c r="C30" i="6"/>
  <c r="I29" i="6"/>
  <c r="J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C87" i="6"/>
  <c r="J86" i="6"/>
  <c r="C86" i="6"/>
  <c r="J85" i="6"/>
  <c r="C85" i="6"/>
  <c r="J77" i="6"/>
  <c r="J76" i="6"/>
  <c r="C76" i="6"/>
  <c r="J66" i="6"/>
  <c r="J65" i="6"/>
  <c r="C65" i="6"/>
  <c r="J64" i="6"/>
  <c r="C64" i="6"/>
  <c r="J63" i="6"/>
  <c r="C63" i="6"/>
  <c r="J55" i="6"/>
  <c r="J54" i="6"/>
  <c r="C54" i="6"/>
  <c r="J53" i="6"/>
  <c r="C53" i="6"/>
  <c r="J52" i="6"/>
  <c r="C52" i="6"/>
  <c r="J51" i="6"/>
  <c r="C51" i="6"/>
  <c r="J44" i="6"/>
  <c r="J43" i="6"/>
  <c r="C43" i="6"/>
  <c r="J42" i="6"/>
  <c r="C42" i="6"/>
  <c r="J41" i="6"/>
  <c r="C41" i="6"/>
  <c r="D112" i="6"/>
  <c r="C107" i="6"/>
  <c r="C106" i="6"/>
  <c r="C105" i="6"/>
  <c r="C104" i="6"/>
  <c r="I103" i="6"/>
  <c r="J103" i="6"/>
  <c r="I102" i="6"/>
  <c r="J102" i="6"/>
  <c r="C102" i="6"/>
  <c r="I101" i="6"/>
  <c r="J101" i="6"/>
  <c r="C101" i="6"/>
  <c r="I100" i="6"/>
  <c r="J100" i="6"/>
  <c r="C100" i="6"/>
  <c r="C92" i="6"/>
  <c r="C91" i="6"/>
  <c r="C90" i="6"/>
  <c r="C89" i="6"/>
  <c r="I88" i="6"/>
  <c r="I87" i="6"/>
  <c r="I86" i="6"/>
  <c r="I85" i="6"/>
  <c r="I84" i="6"/>
  <c r="J84" i="6"/>
  <c r="C84" i="6"/>
  <c r="C81" i="6"/>
  <c r="C80" i="6"/>
  <c r="C79" i="6"/>
  <c r="C78" i="6"/>
  <c r="I77" i="6"/>
  <c r="I76" i="6"/>
  <c r="I75" i="6"/>
  <c r="I74" i="6"/>
  <c r="I73" i="6"/>
  <c r="C70" i="6"/>
  <c r="C69" i="6"/>
  <c r="C68" i="6"/>
  <c r="C67" i="6"/>
  <c r="I66" i="6"/>
  <c r="I65" i="6"/>
  <c r="I64" i="6"/>
  <c r="I63" i="6"/>
  <c r="I62" i="6"/>
  <c r="J62" i="6"/>
  <c r="C62" i="6"/>
  <c r="C59" i="6"/>
  <c r="C58" i="6"/>
  <c r="C57" i="6"/>
  <c r="C56" i="6"/>
  <c r="I55" i="6"/>
  <c r="I54" i="6"/>
  <c r="I53" i="6"/>
  <c r="I52" i="6"/>
  <c r="I51" i="6"/>
  <c r="C48" i="6"/>
  <c r="C47" i="6"/>
  <c r="C46" i="6"/>
  <c r="C45" i="6"/>
  <c r="I44" i="6"/>
  <c r="I43" i="6"/>
  <c r="I42" i="6"/>
  <c r="I41" i="6"/>
  <c r="I40" i="6"/>
  <c r="J40" i="6"/>
  <c r="C40" i="6"/>
  <c r="C26" i="6"/>
  <c r="C25" i="6"/>
  <c r="C24" i="6"/>
  <c r="C23" i="6"/>
  <c r="I22" i="6"/>
  <c r="J22" i="6"/>
  <c r="I21" i="6"/>
  <c r="J21" i="6"/>
  <c r="C21" i="6"/>
  <c r="J7" i="6"/>
  <c r="J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C18" i="6"/>
  <c r="I19" i="6"/>
  <c r="I20" i="6"/>
  <c r="J20" i="6"/>
  <c r="C20" i="6"/>
  <c r="I28" i="6"/>
  <c r="J28" i="6"/>
  <c r="I39" i="6"/>
  <c r="J39" i="6"/>
  <c r="C39" i="6"/>
  <c r="I50" i="6"/>
  <c r="J50" i="6"/>
  <c r="C50" i="6"/>
  <c r="I61" i="6"/>
  <c r="J61" i="6"/>
  <c r="C61" i="6"/>
  <c r="J72" i="6"/>
  <c r="C72" i="6"/>
  <c r="J83" i="6"/>
  <c r="C83" i="6"/>
  <c r="I94" i="6"/>
  <c r="J94" i="6"/>
  <c r="I95" i="6"/>
  <c r="J95" i="6"/>
  <c r="I96" i="6"/>
  <c r="J96" i="6"/>
  <c r="I98" i="6"/>
  <c r="J98" i="6"/>
  <c r="C98" i="6"/>
  <c r="I99" i="6"/>
  <c r="J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40" i="6"/>
  <c r="F18" i="6"/>
  <c r="H18" i="6"/>
  <c r="O31" i="4"/>
  <c r="P55" i="4"/>
  <c r="B121" i="4"/>
  <c r="A99" i="6"/>
  <c r="B103" i="4"/>
  <c r="A84" i="6"/>
  <c r="B91" i="4"/>
  <c r="A73" i="6"/>
  <c r="B79" i="4"/>
  <c r="A62" i="6"/>
  <c r="B67" i="4"/>
  <c r="A51" i="6"/>
  <c r="B55" i="4"/>
  <c r="A40" i="6"/>
  <c r="P43" i="4"/>
  <c r="B43" i="4"/>
  <c r="A29" i="6"/>
  <c r="D18" i="6"/>
  <c r="F115" i="6"/>
  <c r="A115" i="6"/>
  <c r="F99" i="6"/>
  <c r="H99" i="6"/>
  <c r="D99" i="6"/>
  <c r="H40" i="6"/>
  <c r="F51" i="6"/>
  <c r="H51" i="6"/>
  <c r="F62" i="6"/>
  <c r="H62" i="6"/>
  <c r="F73" i="6"/>
  <c r="H73" i="6"/>
  <c r="F84" i="6"/>
  <c r="H84" i="6"/>
  <c r="F29" i="6"/>
  <c r="H29" i="6"/>
  <c r="K115"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H41" i="6"/>
  <c r="H42" i="6"/>
  <c r="F52" i="6"/>
  <c r="H52" i="6"/>
  <c r="F53" i="6"/>
  <c r="H53" i="6"/>
  <c r="F63" i="6"/>
  <c r="H63" i="6"/>
  <c r="F64" i="6"/>
  <c r="H64" i="6"/>
  <c r="F74" i="6"/>
  <c r="H74" i="6"/>
  <c r="F75" i="6"/>
  <c r="H75" i="6"/>
  <c r="F85" i="6"/>
  <c r="H85" i="6"/>
  <c r="F86" i="6"/>
  <c r="H86" i="6"/>
  <c r="F100" i="6"/>
  <c r="H100" i="6"/>
  <c r="F101" i="6"/>
  <c r="H101" i="6"/>
  <c r="F30" i="6"/>
  <c r="H30" i="6"/>
  <c r="K116" i="6"/>
  <c r="F31" i="6"/>
  <c r="H31"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J8" i="5"/>
  <c r="I8" i="5"/>
  <c r="J6" i="5"/>
  <c r="I6" i="5"/>
  <c r="AB1073" i="5"/>
  <c r="AD1073" i="5"/>
  <c r="AB1102" i="5"/>
  <c r="AD1102" i="5"/>
  <c r="AB1494" i="5"/>
  <c r="AD1494" i="5"/>
  <c r="AB1806" i="5"/>
  <c r="AD1806" i="5"/>
  <c r="AB2110" i="5"/>
  <c r="AD2110" i="5"/>
  <c r="E12" i="5"/>
  <c r="X12" i="5"/>
  <c r="R12" i="5"/>
  <c r="E11" i="5"/>
  <c r="X11" i="5"/>
  <c r="J11" i="5"/>
  <c r="R11" i="5"/>
  <c r="E8" i="5"/>
  <c r="X8" i="5"/>
  <c r="R8" i="5"/>
  <c r="J7" i="5"/>
  <c r="H7" i="5"/>
  <c r="I7" i="5"/>
  <c r="E6" i="5"/>
  <c r="X6" i="5"/>
  <c r="R6" i="5"/>
  <c r="AB1478" i="5"/>
  <c r="AD1478" i="5"/>
  <c r="AB1505" i="5"/>
  <c r="AD1505" i="5"/>
  <c r="AB1518" i="5"/>
  <c r="AD1518" i="5"/>
  <c r="AB1734" i="5"/>
  <c r="AD1734" i="5"/>
  <c r="AB1870" i="5"/>
  <c r="AD1870" i="5"/>
  <c r="E5" i="5"/>
  <c r="J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G117" i="6"/>
  <c r="H117"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18" i="6"/>
  <c r="H118" i="6"/>
  <c r="G119" i="6"/>
  <c r="H119" i="6"/>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H124" i="6"/>
  <c r="X50" i="5"/>
  <c r="X45" i="4"/>
  <c r="Y45" i="4"/>
  <c r="W44" i="4"/>
  <c r="X44" i="4"/>
  <c r="W43" i="4"/>
  <c r="AC48" i="4"/>
  <c r="AB47" i="4"/>
  <c r="AC47" i="4"/>
  <c r="AA46" i="4"/>
  <c r="AB46" i="4"/>
  <c r="C66" i="6"/>
  <c r="D66" i="6"/>
  <c r="H77" i="6"/>
  <c r="H125" i="6"/>
  <c r="D2" i="6"/>
  <c r="F88" i="6"/>
  <c r="H88" i="6"/>
  <c r="D124" i="6"/>
  <c r="Y44" i="4"/>
  <c r="Z44" i="4"/>
  <c r="X43"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<sst xmlns="http://schemas.openxmlformats.org/spreadsheetml/2006/main" count="29364" uniqueCount="20352">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</sst>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abSelected="1"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1FDB717-AB78-41B5-B8A7-DCD03580167C}"/>
    </customSheetView>
    <customSheetView guid="{C59130F4-2E03-5E48-94CE-6E4A0484DB9E}" showAutoFilter="1">
      <selection activeCell="E4" sqref="E4"/>
      <pageMargins left="0" right="0" top="0" bottom="0" header="0" footer="0"/>
      <pageSetup paperSize="9" orientation="portrait"/>
      <headerFooter alignWithMargins="0"/>
      <autoFilter ref="B1:N1" xr:uid="{AF842092-4C14-44E4-B7D6-93D0CB59F30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AACCB77F-A82D-4307-9400-1B01FC258BD7}"/>
    </customSheetView>
    <customSheetView guid="{C59130F4-2E03-5E48-94CE-6E4A0484DB9E}" showAutoFilter="1">
      <selection activeCell="C1" sqref="C1:D65536"/>
      <pageMargins left="0" right="0" top="0" bottom="0" header="0" footer="0"/>
      <pageSetup orientation="portrait"/>
      <headerFooter alignWithMargins="0"/>
      <autoFilter ref="B1:C1" xr:uid="{2DD28D59-B85F-41D5-9CF7-2DD2A2AFAE8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D8" sqref="D8:J8"/>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41"/>
      <c r="F3" s="442"/>
      <c r="G3" s="442"/>
      <c r="H3" s="442"/>
      <c r="I3" s="442"/>
      <c r="J3" s="383" t="s">
        <v>19553</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18108</v>
      </c>
      <c r="F12" s="428"/>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27" t="s">
        <v>41</v>
      </c>
      <c r="F13" s="428"/>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3"/>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36"/>
      <c r="E31" s="437"/>
      <c r="F31" s="8"/>
      <c r="G31" s="401"/>
      <c r="H31" s="402"/>
      <c r="I31" s="402"/>
      <c r="J31" s="403"/>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Graphite(*)</v>
      </c>
      <c r="C32" s="28"/>
      <c r="D32" s="436"/>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36"/>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36"/>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36"/>
      <c r="E35" s="437"/>
      <c r="F35" s="8"/>
      <c r="G35" s="401"/>
      <c r="H35" s="402"/>
      <c r="I35" s="402"/>
      <c r="J35" s="403"/>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Copper(*)</v>
      </c>
      <c r="C43" s="28"/>
      <c r="D43" s="436"/>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Graphite(*)</v>
      </c>
      <c r="C44" s="28"/>
      <c r="D44" s="436"/>
      <c r="E44" s="437"/>
      <c r="F44" s="8"/>
      <c r="G44" s="401"/>
      <c r="H44" s="402"/>
      <c r="I44" s="402"/>
      <c r="J44" s="403"/>
      <c r="K44" s="29"/>
      <c r="L44" s="104"/>
      <c r="M44">
        <f t="shared" si="38"/>
        <v>0</v>
      </c>
      <c r="P44" s="299" t="str">
        <f t="shared" si="47"/>
        <v>(*)</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36"/>
      <c r="E45" s="437"/>
      <c r="F45" s="8"/>
      <c r="G45" s="401"/>
      <c r="H45" s="402"/>
      <c r="I45" s="402"/>
      <c r="J45" s="403"/>
      <c r="K45" s="29"/>
      <c r="L45" s="104"/>
      <c r="M45">
        <f t="shared" si="38"/>
        <v>0</v>
      </c>
      <c r="P45" s="299" t="str">
        <f t="shared" si="47"/>
        <v>(*)</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36"/>
      <c r="E46" s="437"/>
      <c r="F46" s="8"/>
      <c r="G46" s="401"/>
      <c r="H46" s="402"/>
      <c r="I46" s="402"/>
      <c r="J46" s="403"/>
      <c r="K46" s="29"/>
      <c r="L46" s="104"/>
      <c r="M46">
        <f t="shared" si="38"/>
        <v>0</v>
      </c>
      <c r="P46" s="299" t="str">
        <f t="shared" si="47"/>
        <v>(*)</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36"/>
      <c r="E47" s="437"/>
      <c r="F47" s="8"/>
      <c r="G47" s="401"/>
      <c r="H47" s="402"/>
      <c r="I47" s="402"/>
      <c r="J47" s="403"/>
      <c r="K47" s="29"/>
      <c r="L47" s="104"/>
      <c r="M47">
        <f t="shared" si="38"/>
        <v>0</v>
      </c>
      <c r="P47" s="299" t="str">
        <f t="shared" si="47"/>
        <v>(*)</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6"/>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36"/>
      <c r="E56" s="437"/>
      <c r="F56" s="40"/>
      <c r="G56" s="401"/>
      <c r="H56" s="402"/>
      <c r="I56" s="402"/>
      <c r="J56" s="403"/>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36"/>
      <c r="E57" s="437"/>
      <c r="F57" s="40"/>
      <c r="G57" s="401"/>
      <c r="H57" s="402"/>
      <c r="I57" s="402"/>
      <c r="J57" s="403"/>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36"/>
      <c r="E58" s="437"/>
      <c r="F58" s="40"/>
      <c r="G58" s="401"/>
      <c r="H58" s="402"/>
      <c r="I58" s="402"/>
      <c r="J58" s="403"/>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36"/>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2026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IF(B5="","",IF(ISERROR(MATCH($J5,SorP!$B$1:$B$6261,0)),"",INDIRECT("'SorP'!$A$"&amp;MATCH($S5&amp;$J5,SorP!C:C,0))))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f ca="1">IF(H125=0,"0",H125)</f>
        <v>68</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f>Declaration!D8</f>
        <v>0</v>
      </c>
      <c r="C4" s="135" t="str">
        <f t="shared" ref="C4:C11" ca="1" si="0">IF(H4=1,J4,I4)</f>
        <v>Provide your company name on the Declaration tab cell D8</v>
      </c>
      <c r="D4" s="202" t="str">
        <f>IF(H4=1,"Click here to enter Company Name","")</f>
        <v>Click here to enter Company Name</v>
      </c>
      <c r="E4" s="16" t="s">
        <v>15</v>
      </c>
      <c r="F4" s="82">
        <v>1</v>
      </c>
      <c r="G4" s="61">
        <f t="shared" ref="G4:G11" si="1">IF(B4=0,1,0)</f>
        <v>1</v>
      </c>
      <c r="H4" s="62">
        <f t="shared" ref="H4:H17" si="2">F4*G4</f>
        <v>1</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f>Declaration!D9</f>
        <v>0</v>
      </c>
      <c r="C5" s="135" t="str">
        <f t="shared" ca="1" si="0"/>
        <v>Select the scope of declaration on the Declaration tab cell D9</v>
      </c>
      <c r="D5" s="84" t="str">
        <f>IF(H5=1,"Click here to enter Declaration Scope","")</f>
        <v>Click here to enter Declaration Scope</v>
      </c>
      <c r="E5" s="16" t="s">
        <v>15</v>
      </c>
      <c r="F5" s="82">
        <v>1</v>
      </c>
      <c r="G5" s="61">
        <f t="shared" si="1"/>
        <v>1</v>
      </c>
      <c r="H5" s="62">
        <f t="shared" si="2"/>
        <v>1</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f>Declaration!D19</f>
        <v>0</v>
      </c>
      <c r="C9" s="135" t="str">
        <f t="shared" ca="1" si="0"/>
        <v xml:space="preserve">Provide contact name in Declaration tab cell D19 </v>
      </c>
      <c r="D9" s="315" t="str">
        <f>IF(H9=1,"Click here to enter Contact Name","")</f>
        <v>Click here to enter Contact Name</v>
      </c>
      <c r="E9" s="16" t="s">
        <v>15</v>
      </c>
      <c r="F9" s="82">
        <v>1</v>
      </c>
      <c r="G9" s="61">
        <f t="shared" si="1"/>
        <v>1</v>
      </c>
      <c r="H9" s="62">
        <f t="shared" si="2"/>
        <v>1</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f>Declaration!D20</f>
        <v>0</v>
      </c>
      <c r="C10" s="135" t="str">
        <f t="shared" ca="1" si="0"/>
        <v>Provide a valid email for contact in Declaration tab cell D20</v>
      </c>
      <c r="D10" s="314" t="str">
        <f>IF(H10=1,"Click here to enter Email-Contact","")</f>
        <v>Click here to enter Email-Contact</v>
      </c>
      <c r="E10" s="16" t="s">
        <v>15</v>
      </c>
      <c r="F10" s="82">
        <v>1</v>
      </c>
      <c r="G10" s="61">
        <f>IF(ISNUMBER(SEARCH("@",B10)),0,1)</f>
        <v>1</v>
      </c>
      <c r="H10" s="62">
        <f t="shared" si="2"/>
        <v>1</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f>Declaration!D21</f>
        <v>0</v>
      </c>
      <c r="C11" s="135" t="str">
        <f t="shared" ca="1" si="0"/>
        <v>Provide a phone number for contact in Declaration tab cell D21</v>
      </c>
      <c r="D11" s="314" t="str">
        <f>IF(H11=1,"Click here to enter Phone-Contact","")</f>
        <v>Click here to enter Phone-Contact</v>
      </c>
      <c r="E11" s="16" t="s">
        <v>15</v>
      </c>
      <c r="F11" s="82">
        <v>1</v>
      </c>
      <c r="G11" s="61">
        <f t="shared" si="1"/>
        <v>1</v>
      </c>
      <c r="H11" s="62">
        <f t="shared" si="2"/>
        <v>1</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f>Declaration!D22</f>
        <v>0</v>
      </c>
      <c r="C12" s="135" t="str">
        <f t="shared" ref="C12:C72" ca="1" si="3">IF(H12=1,J12,I12)</f>
        <v>Provide authorized company representative contact name in Declaration tab cell D22</v>
      </c>
      <c r="D12" s="314" t="str">
        <f>IF(H12=1,"Click here to enter an Authorized Company Representative's name","")</f>
        <v>Click here to enter an Authorized Company Representative's name</v>
      </c>
      <c r="E12" s="16" t="s">
        <v>15</v>
      </c>
      <c r="F12" s="82">
        <v>1</v>
      </c>
      <c r="G12" s="61">
        <f t="shared" ref="G12:G17" si="4">IF(B12=0,1,0)</f>
        <v>1</v>
      </c>
      <c r="H12" s="62">
        <f t="shared" si="2"/>
        <v>1</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f>Declaration!D24</f>
        <v>0</v>
      </c>
      <c r="C13" s="78" t="str">
        <f t="shared" ca="1" si="3"/>
        <v>Provide an email for authorized company representative on Declaration tab cell D24</v>
      </c>
      <c r="D13" s="314" t="str">
        <f>IF(H13=1,"Click here to enter Representative's email","")</f>
        <v>Click here to enter Representative's email</v>
      </c>
      <c r="E13" s="16" t="s">
        <v>18373</v>
      </c>
      <c r="F13" s="82">
        <v>1</v>
      </c>
      <c r="G13" s="61">
        <f>IF(ISNUMBER(SEARCH("@",B13)),0,1)</f>
        <v>1</v>
      </c>
      <c r="H13" s="62">
        <f t="shared" si="2"/>
        <v>1</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0</v>
      </c>
      <c r="C15" s="78" t="str">
        <f t="shared" ca="1" si="3"/>
        <v>Provide date the form was completed on Declaration tab cell D26</v>
      </c>
      <c r="D15" s="314" t="str">
        <f>IF(H15=1,"Click here to enter Date of Completion","")</f>
        <v>Click here to enter Date of Completion</v>
      </c>
      <c r="E15" s="16" t="s">
        <v>15</v>
      </c>
      <c r="F15" s="82">
        <v>1</v>
      </c>
      <c r="G15" s="61">
        <f t="shared" si="4"/>
        <v>1</v>
      </c>
      <c r="H15" s="62">
        <f t="shared" si="2"/>
        <v>1</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f>Declaration!D30</f>
        <v>0</v>
      </c>
      <c r="C17" s="78" t="str">
        <f t="shared" ca="1" si="3"/>
        <v>Declare if specified mineral is intentionally added to your products on Declaration tab cell D30</v>
      </c>
      <c r="D17" s="314" t="str">
        <f>IF(H17=1,"Click here to answer question 1 for specified mineral","")</f>
        <v>Click here to answer question 1 for specified mineral</v>
      </c>
      <c r="E17" s="16" t="s">
        <v>18</v>
      </c>
      <c r="F17" s="321">
        <f>IF(A17="",0,1)</f>
        <v>1</v>
      </c>
      <c r="G17" s="61">
        <f t="shared" si="4"/>
        <v>1</v>
      </c>
      <c r="H17" s="62">
        <f t="shared" si="2"/>
        <v>1</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f>Declaration!D31</f>
        <v>0</v>
      </c>
      <c r="C18" s="78" t="str">
        <f t="shared" ca="1" si="3"/>
        <v>Declare if specified mineral is intentionally added to your products on Declaration tab cell D31</v>
      </c>
      <c r="D18" s="314" t="str">
        <f>IF(H18=1,"Click here to answer question 1 for specified mineral","")</f>
        <v>Click here to answer question 1 for specified mineral</v>
      </c>
      <c r="E18" s="16" t="s">
        <v>15</v>
      </c>
      <c r="F18" s="321">
        <f t="shared" ref="F18:F22" si="5">IF(A18="",0,1)</f>
        <v>1</v>
      </c>
      <c r="G18" s="61">
        <f t="shared" ref="G18:G22" si="6">IF(B18=0,1,0)</f>
        <v>1</v>
      </c>
      <c r="H18" s="62">
        <f t="shared" ref="H18:H22" si="7">F18*G18</f>
        <v>1</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f>Declaration!D32</f>
        <v>0</v>
      </c>
      <c r="C19" s="78" t="str">
        <f t="shared" ca="1" si="3"/>
        <v>Declare if specified mineral is intentionally added to your products on Declaration tab cell D32</v>
      </c>
      <c r="D19" s="314" t="str">
        <f t="shared" ref="D19:D22" si="8">IF(H19=1,"Click here to answer question 1 for specified mineral","")</f>
        <v>Click here to answer question 1 for specified mineral</v>
      </c>
      <c r="E19" s="16" t="s">
        <v>15</v>
      </c>
      <c r="F19" s="321">
        <f t="shared" si="5"/>
        <v>1</v>
      </c>
      <c r="G19" s="61">
        <f t="shared" si="6"/>
        <v>1</v>
      </c>
      <c r="H19" s="62">
        <f t="shared" si="7"/>
        <v>1</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f>Declaration!D33</f>
        <v>0</v>
      </c>
      <c r="C20" s="78" t="str">
        <f t="shared" ca="1" si="3"/>
        <v>Declare if specified mineral is intentionally added to your products on Declaration tab cell D33</v>
      </c>
      <c r="D20" s="314" t="str">
        <f t="shared" si="8"/>
        <v>Click here to answer question 1 for specified mineral</v>
      </c>
      <c r="E20" s="16" t="s">
        <v>15</v>
      </c>
      <c r="F20" s="321">
        <f t="shared" si="5"/>
        <v>1</v>
      </c>
      <c r="G20" s="61">
        <f t="shared" si="6"/>
        <v>1</v>
      </c>
      <c r="H20" s="62">
        <f t="shared" si="7"/>
        <v>1</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f>Declaration!D34</f>
        <v>0</v>
      </c>
      <c r="C21" s="78" t="str">
        <f t="shared" ca="1" si="3"/>
        <v>Declare if specified mineral is intentionally added to your products on Declaration tab cell D34</v>
      </c>
      <c r="D21" s="314" t="str">
        <f t="shared" si="8"/>
        <v>Click here to answer question 1 for specified mineral</v>
      </c>
      <c r="E21" s="16"/>
      <c r="F21" s="321">
        <f t="shared" si="5"/>
        <v>1</v>
      </c>
      <c r="G21" s="61">
        <f t="shared" si="6"/>
        <v>1</v>
      </c>
      <c r="H21" s="62">
        <f t="shared" si="7"/>
        <v>1</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f>Declaration!D35</f>
        <v>0</v>
      </c>
      <c r="C22" s="78" t="str">
        <f t="shared" ca="1" si="3"/>
        <v>Declare if specified mineral is intentionally added to your products on Declaration tab cell D35</v>
      </c>
      <c r="D22" s="314" t="str">
        <f t="shared" si="8"/>
        <v>Click here to answer question 1 for specified mineral</v>
      </c>
      <c r="E22" s="16"/>
      <c r="F22" s="321">
        <f t="shared" si="5"/>
        <v>1</v>
      </c>
      <c r="G22" s="61">
        <f t="shared" si="6"/>
        <v>1</v>
      </c>
      <c r="H22" s="62">
        <f t="shared" si="7"/>
        <v>1</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Declare if specified mineral is necessary to the production of your products and contained within the finished products declared in Declaration tab cell D42</v>
      </c>
      <c r="D28" s="314" t="str">
        <f>IF(H28=1,"Click here to answer question 2 for specified mineral","")</f>
        <v>Click here to answer question 2 for specified mineral</v>
      </c>
      <c r="E28" s="16" t="s">
        <v>15</v>
      </c>
      <c r="F28" s="83">
        <f>IF(OR(A17="",B17="No",B17="Unknown",B17="Not declaring"),0,1)</f>
        <v>1</v>
      </c>
      <c r="G28" s="61">
        <f>IF(B28=0,1,0)</f>
        <v>1</v>
      </c>
      <c r="H28" s="62">
        <f>F28*G28</f>
        <v>1</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f>Declaration!D43</f>
        <v>0</v>
      </c>
      <c r="C29" s="135" t="str">
        <f t="shared" ca="1" si="9"/>
        <v>Declare if specified mineral is necessary to the production of your products and contained within the finished products declared in Declaration tab cell D43</v>
      </c>
      <c r="D29" s="314" t="str">
        <f t="shared" ref="D29:D33" si="10">IF(H29=1,"Click here to answer question 2 for specified mineral","")</f>
        <v>Click here to answer question 2 for specified mineral</v>
      </c>
      <c r="E29" s="16" t="s">
        <v>15</v>
      </c>
      <c r="F29" s="83">
        <f t="shared" ref="F29:F33" si="11">IF(OR(A18="",B18="No",B18="Unknown",B18="Not declaring"),0,1)</f>
        <v>1</v>
      </c>
      <c r="G29" s="61">
        <f t="shared" ref="G29:G33" si="12">IF(B29=0,1,0)</f>
        <v>1</v>
      </c>
      <c r="H29" s="62">
        <f t="shared" ref="H29:H33" si="13">F29*G29</f>
        <v>1</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Graphite(*)</v>
      </c>
      <c r="B30" s="78">
        <f>Declaration!D44</f>
        <v>0</v>
      </c>
      <c r="C30" s="135" t="str">
        <f t="shared" ca="1" si="9"/>
        <v>Declare if specified mineral is necessary to the production of your products and contained within the finished products declared in Declaration tab cell D44</v>
      </c>
      <c r="D30" s="314" t="str">
        <f t="shared" si="10"/>
        <v>Click here to answer question 2 for specified mineral</v>
      </c>
      <c r="E30" s="16"/>
      <c r="F30" s="83">
        <f t="shared" si="11"/>
        <v>1</v>
      </c>
      <c r="G30" s="61">
        <f t="shared" si="12"/>
        <v>1</v>
      </c>
      <c r="H30" s="62">
        <f t="shared" si="13"/>
        <v>1</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Lithium(*)</v>
      </c>
      <c r="B31" s="78">
        <f>Declaration!D45</f>
        <v>0</v>
      </c>
      <c r="C31" s="135" t="str">
        <f t="shared" ca="1" si="9"/>
        <v>Declare if specified mineral is necessary to the production of your products and contained within the finished products declared in Declaration tab cell D45</v>
      </c>
      <c r="D31" s="314" t="str">
        <f t="shared" si="10"/>
        <v>Click here to answer question 2 for specified mineral</v>
      </c>
      <c r="E31" s="16"/>
      <c r="F31" s="83">
        <f t="shared" si="11"/>
        <v>1</v>
      </c>
      <c r="G31" s="61">
        <f t="shared" si="12"/>
        <v>1</v>
      </c>
      <c r="H31" s="62">
        <f t="shared" si="13"/>
        <v>1</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Mica(*)</v>
      </c>
      <c r="B32" s="78">
        <f>Declaration!D46</f>
        <v>0</v>
      </c>
      <c r="C32" s="135" t="str">
        <f t="shared" ca="1" si="9"/>
        <v>Declare if specified mineral is necessary to the production of your products and contained within the finished products declared in Declaration tab cell D46</v>
      </c>
      <c r="D32" s="314" t="str">
        <f t="shared" si="10"/>
        <v>Click here to answer question 2 for specified mineral</v>
      </c>
      <c r="E32" s="16"/>
      <c r="F32" s="83">
        <f t="shared" si="11"/>
        <v>1</v>
      </c>
      <c r="G32" s="61">
        <f t="shared" si="12"/>
        <v>1</v>
      </c>
      <c r="H32" s="62">
        <f t="shared" si="13"/>
        <v>1</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Nickel(*)</v>
      </c>
      <c r="B33" s="78">
        <f>Declaration!D47</f>
        <v>0</v>
      </c>
      <c r="C33" s="135" t="str">
        <f t="shared" ca="1" si="9"/>
        <v>Declare if specified mineral is necessary to the production of your products and contained within the finished products declared in Declaration tab cell D47</v>
      </c>
      <c r="D33" s="314" t="str">
        <f t="shared" si="10"/>
        <v>Click here to answer question 2 for specified mineral</v>
      </c>
      <c r="E33" s="16"/>
      <c r="F33" s="83">
        <f t="shared" si="11"/>
        <v>1</v>
      </c>
      <c r="G33" s="61">
        <f t="shared" si="12"/>
        <v>1</v>
      </c>
      <c r="H33" s="62">
        <f t="shared" si="13"/>
        <v>1</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Declare if specified mineral used within the scope of products declared within this survey response originated from a conflict-affected and high-risk area on the Declaration tab cell D54</v>
      </c>
      <c r="D39" s="316" t="str">
        <f>IF(H39=1,"Click here to answer question 3 for Specified mineral","")</f>
        <v>Click here to answer question 3 for Specified mineral</v>
      </c>
      <c r="E39" s="16" t="s">
        <v>15</v>
      </c>
      <c r="F39" s="83">
        <f>IF(OR(A17="",B17="No",B17="Unknown",B17="Not declaring",B28="No",B28="Unknown"),0,1)</f>
        <v>1</v>
      </c>
      <c r="G39" s="61">
        <f t="shared" ref="G39:G111" si="14">IF(B39=0,1,0)</f>
        <v>1</v>
      </c>
      <c r="H39" s="62">
        <f t="shared" ref="H39:H111" si="15">F39*G39</f>
        <v>1</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f>Declaration!D55</f>
        <v>0</v>
      </c>
      <c r="C40" s="135" t="str">
        <f t="shared" ca="1" si="3"/>
        <v>Declare if specified mineral used within the scope of products declared within this survey response originated from a conflict-affected and high-risk area on the Declaration tab cell D55</v>
      </c>
      <c r="D40" s="316" t="str">
        <f t="shared" ref="D40:D44" si="16">IF(H40=1,"Click here to answer question 3 for Specified mineral","")</f>
        <v>Click here to answer question 3 for Specified mineral</v>
      </c>
      <c r="E40" s="16" t="s">
        <v>15</v>
      </c>
      <c r="F40" s="83">
        <f t="shared" ref="F40:F44" si="17">IF(OR(A18="",B18="No",B18="Unknown",B18="Not declaring",B29="No",B29="Unknown"),0,1)</f>
        <v>1</v>
      </c>
      <c r="G40" s="61">
        <f t="shared" ref="G40:G44" si="18">IF(B40=0,1,0)</f>
        <v>1</v>
      </c>
      <c r="H40" s="62">
        <f t="shared" ref="H40:H44" si="19">F40*G40</f>
        <v>1</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79" t="str">
        <f>Declaration!B56</f>
        <v>Graphite(*)</v>
      </c>
      <c r="B41" s="78">
        <f>Declaration!D56</f>
        <v>0</v>
      </c>
      <c r="C41" s="135" t="str">
        <f t="shared" ca="1" si="3"/>
        <v>Declare if specified mineral used within the scope of products declared within this survey response originated from a conflict-affected and high-risk area on the Declaration tab cell D56</v>
      </c>
      <c r="D41" s="316" t="str">
        <f t="shared" si="16"/>
        <v>Click here to answer question 3 for Specified mineral</v>
      </c>
      <c r="E41" s="16"/>
      <c r="F41" s="83">
        <f t="shared" si="17"/>
        <v>1</v>
      </c>
      <c r="G41" s="61">
        <f t="shared" si="18"/>
        <v>1</v>
      </c>
      <c r="H41" s="62">
        <f t="shared" si="19"/>
        <v>1</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79" t="str">
        <f>Declaration!B57</f>
        <v>Lithium(*)</v>
      </c>
      <c r="B42" s="78">
        <f>Declaration!D57</f>
        <v>0</v>
      </c>
      <c r="C42" s="135" t="str">
        <f t="shared" ca="1" si="3"/>
        <v>Declare if specified mineral used within the scope of products declared within this survey response originated from a conflict-affected and high-risk area on the Declaration tab cell D57</v>
      </c>
      <c r="D42" s="316" t="str">
        <f t="shared" si="16"/>
        <v>Click here to answer question 3 for Specified mineral</v>
      </c>
      <c r="E42" s="16"/>
      <c r="F42" s="83">
        <f t="shared" si="17"/>
        <v>1</v>
      </c>
      <c r="G42" s="61">
        <f t="shared" si="18"/>
        <v>1</v>
      </c>
      <c r="H42" s="62">
        <f t="shared" si="19"/>
        <v>1</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79" t="str">
        <f>Declaration!B58</f>
        <v>Mica(*)</v>
      </c>
      <c r="B43" s="78">
        <f>Declaration!D58</f>
        <v>0</v>
      </c>
      <c r="C43" s="135" t="str">
        <f t="shared" ca="1" si="3"/>
        <v>Declare if specified mineral used within the scope of products declared within this survey response originated from a conflict-affected and high-risk area on the Declaration tab cell D58</v>
      </c>
      <c r="D43" s="316" t="str">
        <f t="shared" si="16"/>
        <v>Click here to answer question 3 for Specified mineral</v>
      </c>
      <c r="E43" s="16"/>
      <c r="F43" s="83">
        <f t="shared" si="17"/>
        <v>1</v>
      </c>
      <c r="G43" s="61">
        <f t="shared" si="18"/>
        <v>1</v>
      </c>
      <c r="H43" s="62">
        <f t="shared" si="19"/>
        <v>1</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79" t="str">
        <f>Declaration!B59</f>
        <v>Nickel(*)</v>
      </c>
      <c r="B44" s="78">
        <f>Declaration!D59</f>
        <v>0</v>
      </c>
      <c r="C44" s="135" t="str">
        <f t="shared" ca="1" si="3"/>
        <v>Declare if specified mineral used within the scope of products declared within this survey response originated from a conflict-affected and high-risk area on the Declaration tab cell D59</v>
      </c>
      <c r="D44" s="316" t="str">
        <f t="shared" si="16"/>
        <v>Click here to answer question 3 for Specified mineral</v>
      </c>
      <c r="E44" s="16"/>
      <c r="F44" s="83">
        <f t="shared" si="17"/>
        <v>1</v>
      </c>
      <c r="G44" s="61">
        <f t="shared" si="18"/>
        <v>1</v>
      </c>
      <c r="H44" s="62">
        <f t="shared" si="19"/>
        <v>1</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Declare if specified mineral used within the scope of products declared within this survey response originated entirely from a recycled or scrap source on the Declaration tab cell D66</v>
      </c>
      <c r="D50" s="316" t="str">
        <f>IF(H50=1,"Click here to answer question 4 for specified mineral","")</f>
        <v>Click here to answer question 4 for specified mineral</v>
      </c>
      <c r="E50" s="16" t="s">
        <v>15</v>
      </c>
      <c r="F50" s="83">
        <f>F39</f>
        <v>1</v>
      </c>
      <c r="G50" s="61">
        <f>IF(B50=0,1,0)</f>
        <v>1</v>
      </c>
      <c r="H50" s="62">
        <f>F50*G50</f>
        <v>1</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Declare if specified mineral used within the scope of products declared within this survey response originated entirely from a recycled or scrap source on the Declaration tab cell D67</v>
      </c>
      <c r="D51" s="316" t="str">
        <f t="shared" ref="D51:D55" si="21">IF(H51=1,"Click here to answer question 4 for specified mineral","")</f>
        <v>Click here to answer question 4 for specified mineral</v>
      </c>
      <c r="E51" s="16"/>
      <c r="F51" s="83">
        <f t="shared" ref="F51:F55" si="22">F40</f>
        <v>1</v>
      </c>
      <c r="G51" s="61">
        <f t="shared" ref="G51:G55" si="23">IF(B51=0,1,0)</f>
        <v>1</v>
      </c>
      <c r="H51" s="62">
        <f t="shared" ref="H51:H55" si="24">F51*G51</f>
        <v>1</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Declare if specified mineral used within the scope of products declared within this survey response originated entirely from a recycled or scrap source on the Declaration tab cell D68</v>
      </c>
      <c r="D52" s="316" t="str">
        <f t="shared" si="21"/>
        <v>Click here to answer question 4 for specified mineral</v>
      </c>
      <c r="E52" s="16"/>
      <c r="F52" s="83">
        <f t="shared" si="22"/>
        <v>1</v>
      </c>
      <c r="G52" s="61">
        <f t="shared" si="23"/>
        <v>1</v>
      </c>
      <c r="H52" s="62">
        <f t="shared" si="24"/>
        <v>1</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Declare if specified mineral used within the scope of products declared within this survey response originated entirely from a recycled or scrap source on the Declaration tab cell D69</v>
      </c>
      <c r="D53" s="316" t="str">
        <f t="shared" si="21"/>
        <v>Click here to answer question 4 for specified mineral</v>
      </c>
      <c r="E53" s="16"/>
      <c r="F53" s="83">
        <f t="shared" si="22"/>
        <v>1</v>
      </c>
      <c r="G53" s="61">
        <f t="shared" si="23"/>
        <v>1</v>
      </c>
      <c r="H53" s="62">
        <f t="shared" si="24"/>
        <v>1</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Declare if specified mineral used within the scope of products declared within this survey response originated entirely from a recycled or scrap source on the Declaration tab cell D70</v>
      </c>
      <c r="D54" s="316" t="str">
        <f t="shared" si="21"/>
        <v>Click here to answer question 4 for specified mineral</v>
      </c>
      <c r="E54" s="16"/>
      <c r="F54" s="83">
        <f t="shared" si="22"/>
        <v>1</v>
      </c>
      <c r="G54" s="61">
        <f t="shared" si="23"/>
        <v>1</v>
      </c>
      <c r="H54" s="62">
        <f t="shared" si="24"/>
        <v>1</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Declare if specified mineral used within the scope of products declared within this survey response originated entirely from a recycled or scrap source on the Declaration tab cell D71</v>
      </c>
      <c r="D55" s="316" t="str">
        <f t="shared" si="21"/>
        <v>Click here to answer question 4 for specified mineral</v>
      </c>
      <c r="E55" s="16"/>
      <c r="F55" s="83">
        <f t="shared" si="22"/>
        <v>1</v>
      </c>
      <c r="G55" s="61">
        <f t="shared" si="23"/>
        <v>1</v>
      </c>
      <c r="H55" s="62">
        <f t="shared" si="24"/>
        <v>1</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Provide % of completeness of supplier's smelter information on Declaration tab cell D78</v>
      </c>
      <c r="D61" s="317" t="str">
        <f>IF(H61=1,"Click here to answer question 5 for specified mineral","")</f>
        <v>Click here to answer question 5 for specified mineral</v>
      </c>
      <c r="E61" s="16" t="s">
        <v>18</v>
      </c>
      <c r="F61" s="83">
        <f>F50</f>
        <v>1</v>
      </c>
      <c r="G61" s="61">
        <f t="shared" si="14"/>
        <v>1</v>
      </c>
      <c r="H61" s="62">
        <f t="shared" si="15"/>
        <v>1</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f>Declaration!D79</f>
        <v>0</v>
      </c>
      <c r="C62" s="135" t="str">
        <f t="shared" ca="1" si="3"/>
        <v>Provide % of completeness of supplier's smelter information on Declaration tab cell D79</v>
      </c>
      <c r="D62" s="317" t="str">
        <f t="shared" ref="D62:D66" si="25">IF(H62=1,"Click here to answer question 5 for specified mineral","")</f>
        <v>Click here to answer question 5 for specified mineral</v>
      </c>
      <c r="E62" s="16" t="s">
        <v>18</v>
      </c>
      <c r="F62" s="83">
        <f t="shared" ref="F62:F66" si="26">F51</f>
        <v>1</v>
      </c>
      <c r="G62" s="61">
        <f t="shared" ref="G62:G66" si="27">IF(B62=0,1,0)</f>
        <v>1</v>
      </c>
      <c r="H62" s="62">
        <f t="shared" ref="H62:H66" si="28">F62*G62</f>
        <v>1</v>
      </c>
      <c r="I62" s="130" t="str">
        <f ca="1">OFFSET(L!$C$1,MATCH("Checker"&amp;"Comp",L!$A:$A,0)-1,SL,,)</f>
        <v>Complete</v>
      </c>
      <c r="J62" s="15" t="str">
        <f ca="1">OFFSET(L!$C$1,MATCH("Checker"&amp;ADDRESS(ROW(),COLUMN(),4),L!$A:$A,0)-1,SL,,)</f>
        <v>Provide % of completeness of supplier's smelter information on Declaration tab cell D79</v>
      </c>
    </row>
    <row r="63" spans="1:10" ht="27">
      <c r="A63" s="79" t="str">
        <f>Declaration!B80</f>
        <v>Graphite(*)</v>
      </c>
      <c r="B63" s="78">
        <f>Declaration!D80</f>
        <v>0</v>
      </c>
      <c r="C63" s="135" t="str">
        <f t="shared" ca="1" si="3"/>
        <v>Provide % of completeness of supplier's smelter information on Declaration tab cell D80</v>
      </c>
      <c r="D63" s="317" t="str">
        <f t="shared" si="25"/>
        <v>Click here to answer question 5 for specified mineral</v>
      </c>
      <c r="E63" s="16"/>
      <c r="F63" s="83">
        <f t="shared" si="26"/>
        <v>1</v>
      </c>
      <c r="G63" s="61">
        <f t="shared" si="27"/>
        <v>1</v>
      </c>
      <c r="H63" s="62">
        <f t="shared" si="28"/>
        <v>1</v>
      </c>
      <c r="I63" s="130" t="str">
        <f ca="1">OFFSET(L!$C$1,MATCH("Checker"&amp;"Comp",L!$A:$A,0)-1,SL,,)</f>
        <v>Complete</v>
      </c>
      <c r="J63" s="15" t="str">
        <f ca="1">OFFSET(L!$C$1,MATCH("Checker"&amp;ADDRESS(ROW(),COLUMN(),4),L!$A:$A,0)-1,SL,,)</f>
        <v>Provide % of completeness of supplier's smelter information on Declaration tab cell D80</v>
      </c>
    </row>
    <row r="64" spans="1:10" ht="27">
      <c r="A64" s="79" t="str">
        <f>Declaration!B81</f>
        <v>Lithium(*)</v>
      </c>
      <c r="B64" s="78">
        <f>Declaration!D81</f>
        <v>0</v>
      </c>
      <c r="C64" s="135" t="str">
        <f t="shared" ca="1" si="3"/>
        <v>Provide % of completeness of supplier's smelter information on Declaration tab cell D81</v>
      </c>
      <c r="D64" s="317" t="str">
        <f t="shared" si="25"/>
        <v>Click here to answer question 5 for specified mineral</v>
      </c>
      <c r="E64" s="16"/>
      <c r="F64" s="83">
        <f t="shared" si="26"/>
        <v>1</v>
      </c>
      <c r="G64" s="61">
        <f t="shared" si="27"/>
        <v>1</v>
      </c>
      <c r="H64" s="62">
        <f t="shared" si="28"/>
        <v>1</v>
      </c>
      <c r="I64" s="130" t="str">
        <f ca="1">OFFSET(L!$C$1,MATCH("Checker"&amp;"Comp",L!$A:$A,0)-1,SL,,)</f>
        <v>Complete</v>
      </c>
      <c r="J64" s="15" t="str">
        <f ca="1">OFFSET(L!$C$1,MATCH("Checker"&amp;ADDRESS(ROW(),COLUMN(),4),L!$A:$A,0)-1,SL,,)</f>
        <v>Provide % of completeness of supplier's smelter information on Declaration tab cell D81</v>
      </c>
    </row>
    <row r="65" spans="1:10" ht="27">
      <c r="A65" s="79" t="str">
        <f>Declaration!B82</f>
        <v>Mica(*)</v>
      </c>
      <c r="B65" s="78">
        <f>Declaration!D82</f>
        <v>0</v>
      </c>
      <c r="C65" s="135" t="str">
        <f t="shared" ca="1" si="3"/>
        <v>Provide % of completeness of supplier's smelter information on Declaration tab cell D82</v>
      </c>
      <c r="D65" s="317" t="str">
        <f t="shared" si="25"/>
        <v>Click here to answer question 5 for specified mineral</v>
      </c>
      <c r="E65" s="16"/>
      <c r="F65" s="83">
        <f t="shared" si="26"/>
        <v>1</v>
      </c>
      <c r="G65" s="61">
        <f t="shared" si="27"/>
        <v>1</v>
      </c>
      <c r="H65" s="62">
        <f t="shared" si="28"/>
        <v>1</v>
      </c>
      <c r="I65" s="130" t="str">
        <f ca="1">OFFSET(L!$C$1,MATCH("Checker"&amp;"Comp",L!$A:$A,0)-1,SL,,)</f>
        <v>Complete</v>
      </c>
      <c r="J65" s="15" t="str">
        <f ca="1">OFFSET(L!$C$1,MATCH("Checker"&amp;ADDRESS(ROW(),COLUMN(),4),L!$A:$A,0)-1,SL,,)</f>
        <v>Provide % of completeness of supplier's smelter information on Declaration tab cell D82</v>
      </c>
    </row>
    <row r="66" spans="1:10" ht="27">
      <c r="A66" s="79" t="str">
        <f>Declaration!B83</f>
        <v>Nickel(*)</v>
      </c>
      <c r="B66" s="78">
        <f>Declaration!D83</f>
        <v>0</v>
      </c>
      <c r="C66" s="135" t="str">
        <f t="shared" ca="1" si="3"/>
        <v>Provide % of completeness of supplier's smelter information on Declaration tab cell D83</v>
      </c>
      <c r="D66" s="317" t="str">
        <f t="shared" si="25"/>
        <v>Click here to answer question 5 for specified mineral</v>
      </c>
      <c r="E66" s="16"/>
      <c r="F66" s="83">
        <f t="shared" si="26"/>
        <v>1</v>
      </c>
      <c r="G66" s="61">
        <f t="shared" si="27"/>
        <v>1</v>
      </c>
      <c r="H66" s="62">
        <f t="shared" si="28"/>
        <v>1</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Declare if all smelter names have been provided in this survey response under the scope of products declared on the Declaration tab cell D90</v>
      </c>
      <c r="D72" s="317" t="str">
        <f>IF(H72=1,"Click here to answer question 6 for specified mineral","")</f>
        <v>Click here to answer question 6 for specified mineral</v>
      </c>
      <c r="E72" s="16" t="s">
        <v>13</v>
      </c>
      <c r="F72" s="83">
        <f>F61</f>
        <v>1</v>
      </c>
      <c r="G72" s="61">
        <f t="shared" ref="G72" si="29">IF(B72=0,1,0)</f>
        <v>1</v>
      </c>
      <c r="H72" s="62">
        <f t="shared" ref="H72" si="30">F72*G72</f>
        <v>1</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f>Declaration!D91</f>
        <v>0</v>
      </c>
      <c r="C73" s="135" t="str">
        <f t="shared" ref="C73:C81" ca="1" si="31">IF(H73=1,J73,I73)</f>
        <v>Declare if all smelter names have been provided in this survey response under the scope of products declared on the Declaration tab cell D91</v>
      </c>
      <c r="D73" s="317" t="str">
        <f t="shared" ref="D73:D77" si="32">IF(H73=1,"Click here to answer question 6 for specified mineral","")</f>
        <v>Click here to answer question 6 for specified mineral</v>
      </c>
      <c r="E73" s="16" t="s">
        <v>13</v>
      </c>
      <c r="F73" s="83">
        <f t="shared" ref="F73:F77" si="33">F62</f>
        <v>1</v>
      </c>
      <c r="G73" s="61">
        <f t="shared" ref="G73:G77" si="34">IF(B73=0,1,0)</f>
        <v>1</v>
      </c>
      <c r="H73" s="62">
        <f t="shared" ref="H73:H77" si="35">F73*G73</f>
        <v>1</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79" t="str">
        <f>Declaration!B92</f>
        <v>Graphite(*)</v>
      </c>
      <c r="B74" s="78">
        <f>Declaration!D92</f>
        <v>0</v>
      </c>
      <c r="C74" s="135" t="str">
        <f t="shared" ca="1" si="31"/>
        <v>Declare if all smelter names have been provided in this survey response under the scope of products declared on the Declaration tab cell D92</v>
      </c>
      <c r="D74" s="317" t="str">
        <f t="shared" si="32"/>
        <v>Click here to answer question 6 for specified mineral</v>
      </c>
      <c r="E74" s="16"/>
      <c r="F74" s="83">
        <f t="shared" si="33"/>
        <v>1</v>
      </c>
      <c r="G74" s="61">
        <f t="shared" si="34"/>
        <v>1</v>
      </c>
      <c r="H74" s="62">
        <f t="shared" si="35"/>
        <v>1</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79" t="str">
        <f>Declaration!B93</f>
        <v>Lithium(*)</v>
      </c>
      <c r="B75" s="78">
        <f>Declaration!D93</f>
        <v>0</v>
      </c>
      <c r="C75" s="135" t="str">
        <f t="shared" ca="1" si="31"/>
        <v>Declare if all smelter names have been provided in this survey response under the scope of products declared on the Declaration tab cell D93</v>
      </c>
      <c r="D75" s="317" t="str">
        <f t="shared" si="32"/>
        <v>Click here to answer question 6 for specified mineral</v>
      </c>
      <c r="E75" s="16"/>
      <c r="F75" s="83">
        <f t="shared" si="33"/>
        <v>1</v>
      </c>
      <c r="G75" s="61">
        <f t="shared" si="34"/>
        <v>1</v>
      </c>
      <c r="H75" s="62">
        <f t="shared" si="35"/>
        <v>1</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 r="A76" s="79" t="str">
        <f>Declaration!B94</f>
        <v>Mica(*)</v>
      </c>
      <c r="B76" s="78">
        <f>Declaration!D94</f>
        <v>0</v>
      </c>
      <c r="C76" s="135" t="str">
        <f t="shared" ca="1" si="31"/>
        <v>Declare if all smelter names have been provided in this survey response under the scope of products declared on the Declaration tab cell D94</v>
      </c>
      <c r="D76" s="317" t="str">
        <f t="shared" si="32"/>
        <v>Click here to answer question 6 for specified mineral</v>
      </c>
      <c r="E76" s="16"/>
      <c r="F76" s="83">
        <f t="shared" si="33"/>
        <v>1</v>
      </c>
      <c r="G76" s="61">
        <f t="shared" si="34"/>
        <v>1</v>
      </c>
      <c r="H76" s="62">
        <f t="shared" si="35"/>
        <v>1</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79" t="str">
        <f>Declaration!B95</f>
        <v>Nickel(*)</v>
      </c>
      <c r="B77" s="78">
        <f>Declaration!D95</f>
        <v>0</v>
      </c>
      <c r="C77" s="135" t="str">
        <f t="shared" ca="1" si="31"/>
        <v>Declare if all smelter names have been provided in this survey response under the scope of products declared on the Declaration tab cell D95</v>
      </c>
      <c r="D77" s="317" t="str">
        <f t="shared" si="32"/>
        <v>Click here to answer question 6 for specified mineral</v>
      </c>
      <c r="E77" s="16"/>
      <c r="F77" s="83">
        <f t="shared" si="33"/>
        <v>1</v>
      </c>
      <c r="G77" s="61">
        <f t="shared" si="34"/>
        <v>1</v>
      </c>
      <c r="H77" s="62">
        <f t="shared" si="35"/>
        <v>1</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Declare if all applicable specified mineral smelter information has been provided on Declaration tab cell D102</v>
      </c>
      <c r="D83" s="317" t="str">
        <f>IF(H83=1,"Click here to answer question 7 for specified mineral","")</f>
        <v>Click here to answer question 7 for specified mineral</v>
      </c>
      <c r="E83" s="16" t="s">
        <v>15</v>
      </c>
      <c r="F83" s="83">
        <f>F72</f>
        <v>1</v>
      </c>
      <c r="G83" s="61">
        <f t="shared" ref="G83" si="37">IF(B83=0,1,0)</f>
        <v>1</v>
      </c>
      <c r="H83" s="62">
        <f t="shared" ref="H83" si="38">F83*G83</f>
        <v>1</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f>Declaration!D103</f>
        <v>0</v>
      </c>
      <c r="C84" s="135" t="str">
        <f t="shared" ca="1" si="36"/>
        <v>Declare if all applicable specified mineral smelter information has been provided on Declaration tab cell D103</v>
      </c>
      <c r="D84" s="317" t="str">
        <f t="shared" ref="D84:D88" si="39">IF(H84=1,"Click here to answer question 7 for specified mineral","")</f>
        <v>Click here to answer question 7 for specified mineral</v>
      </c>
      <c r="E84" s="16" t="s">
        <v>15</v>
      </c>
      <c r="F84" s="83">
        <f t="shared" ref="F84:F88" si="40">F73</f>
        <v>1</v>
      </c>
      <c r="G84" s="61">
        <f t="shared" ref="G84:G88" si="41">IF(B84=0,1,0)</f>
        <v>1</v>
      </c>
      <c r="H84" s="62">
        <f t="shared" ref="H84:H88" si="42">F84*G84</f>
        <v>1</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Declare if all applicable specified mineral smelter information has been provided on Declaration tab cell D104</v>
      </c>
      <c r="D85" s="317" t="str">
        <f t="shared" si="39"/>
        <v>Click here to answer question 7 for specified mineral</v>
      </c>
      <c r="E85" s="16"/>
      <c r="F85" s="83">
        <f t="shared" si="40"/>
        <v>1</v>
      </c>
      <c r="G85" s="61">
        <f t="shared" si="41"/>
        <v>1</v>
      </c>
      <c r="H85" s="62">
        <f t="shared" si="42"/>
        <v>1</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Declare if all applicable specified mineral smelter information has been provided on Declaration tab cell D105</v>
      </c>
      <c r="D86" s="317" t="str">
        <f t="shared" si="39"/>
        <v>Click here to answer question 7 for specified mineral</v>
      </c>
      <c r="E86" s="16"/>
      <c r="F86" s="83">
        <f t="shared" si="40"/>
        <v>1</v>
      </c>
      <c r="G86" s="61">
        <f t="shared" si="41"/>
        <v>1</v>
      </c>
      <c r="H86" s="62">
        <f t="shared" si="42"/>
        <v>1</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Declare if all applicable specified mineral smelter information has been provided on Declaration tab cell D106</v>
      </c>
      <c r="D87" s="317" t="str">
        <f t="shared" si="39"/>
        <v>Click here to answer question 7 for specified mineral</v>
      </c>
      <c r="E87" s="16"/>
      <c r="F87" s="83">
        <f t="shared" si="40"/>
        <v>1</v>
      </c>
      <c r="G87" s="61">
        <f t="shared" si="41"/>
        <v>1</v>
      </c>
      <c r="H87" s="62">
        <f t="shared" si="42"/>
        <v>1</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f>Declaration!D107</f>
        <v>0</v>
      </c>
      <c r="C88" s="135" t="str">
        <f t="shared" ca="1" si="36"/>
        <v>Declare if all applicable specified mineral smelter information has been provided on Declaration tab cell D107</v>
      </c>
      <c r="D88" s="317" t="str">
        <f t="shared" si="39"/>
        <v>Click here to answer question 7 for specified mineral</v>
      </c>
      <c r="E88" s="16"/>
      <c r="F88" s="83">
        <f t="shared" si="40"/>
        <v>1</v>
      </c>
      <c r="G88" s="61">
        <f t="shared" si="41"/>
        <v>1</v>
      </c>
      <c r="H88" s="62">
        <f t="shared" si="42"/>
        <v>1</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f>Declaration!D115</f>
        <v>0</v>
      </c>
      <c r="C94" s="135" t="str">
        <f ca="1">IF(H94=1,J94,I94)</f>
        <v>Answer if your company has a responsible minerals sourcing policy on the Declaration tab cell D115</v>
      </c>
      <c r="D94" s="318" t="str">
        <f>IF(H94=1,"Click here to answer question (A)","")</f>
        <v>Click here to answer question (A)</v>
      </c>
      <c r="E94" s="16" t="s">
        <v>15</v>
      </c>
      <c r="F94" s="83">
        <f>IF(SUM(F$39:F$48)=0,0,1)</f>
        <v>1</v>
      </c>
      <c r="G94" s="61">
        <f t="shared" si="14"/>
        <v>1</v>
      </c>
      <c r="H94" s="62">
        <f t="shared" si="15"/>
        <v>1</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f>Declaration!D117</f>
        <v>0</v>
      </c>
      <c r="C95" s="135" t="str">
        <f ca="1">IF(H95=1,J95,I95)</f>
        <v>Answer if your company has made your responsible minerals sourcing policy publically available on your website on the Declaration tab cell D117</v>
      </c>
      <c r="D95" s="319" t="str">
        <f>IF(H95=1,"Click here to answer question (B)","")</f>
        <v>Click here to answer question (B)</v>
      </c>
      <c r="E95" s="16" t="s">
        <v>15</v>
      </c>
      <c r="F95" s="83">
        <f t="shared" ref="F95:F111" si="43">F$94</f>
        <v>1</v>
      </c>
      <c r="G95" s="61">
        <f t="shared" si="14"/>
        <v>1</v>
      </c>
      <c r="H95" s="62">
        <f t="shared" si="15"/>
        <v>1</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Answer if you require your direct suppliers to source specified minerals from smelters whose due diligence practices have been validated by an independent third-party audit program, like the Responsible Minerals Assurance Process, on Declaration tab cell D120</v>
      </c>
      <c r="D98" s="319" t="str">
        <f>IF(H98=1,"Click here to answer question (C)","")</f>
        <v>Click here to answer question (C)</v>
      </c>
      <c r="E98" s="16"/>
      <c r="F98" s="83">
        <f>F39</f>
        <v>1</v>
      </c>
      <c r="G98" s="61">
        <f t="shared" si="14"/>
        <v>1</v>
      </c>
      <c r="H98" s="62">
        <f t="shared" si="15"/>
        <v>1</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D121</v>
      </c>
      <c r="D99" s="319" t="str">
        <f>IF(H99=1,"Click here to answer question (C)","")</f>
        <v>Click here to answer question (C)</v>
      </c>
      <c r="E99" s="16"/>
      <c r="F99" s="83">
        <f t="shared" ref="F99:F103" si="45">F40</f>
        <v>1</v>
      </c>
      <c r="G99" s="61">
        <f t="shared" si="14"/>
        <v>1</v>
      </c>
      <c r="H99" s="62">
        <f t="shared" si="15"/>
        <v>1</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D122</v>
      </c>
      <c r="D100" s="319" t="str">
        <f t="shared" ref="D100:D103" si="46">IF(H100=1,"Click here to answer question (C)","")</f>
        <v>Click here to answer question (C)</v>
      </c>
      <c r="E100" s="16"/>
      <c r="F100" s="83">
        <f t="shared" si="45"/>
        <v>1</v>
      </c>
      <c r="G100" s="61">
        <f t="shared" ref="G100:G103" si="47">IF(B100=0,1,0)</f>
        <v>1</v>
      </c>
      <c r="H100" s="62">
        <f t="shared" ref="H100:H103" si="48">F100*G100</f>
        <v>1</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D123</v>
      </c>
      <c r="D101" s="319" t="str">
        <f t="shared" si="46"/>
        <v>Click here to answer question (C)</v>
      </c>
      <c r="E101" s="16"/>
      <c r="F101" s="83">
        <f t="shared" si="45"/>
        <v>1</v>
      </c>
      <c r="G101" s="61">
        <f t="shared" si="47"/>
        <v>1</v>
      </c>
      <c r="H101" s="62">
        <f t="shared" si="48"/>
        <v>1</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D124</v>
      </c>
      <c r="D102" s="319" t="str">
        <f t="shared" si="46"/>
        <v>Click here to answer question (C)</v>
      </c>
      <c r="E102" s="16"/>
      <c r="F102" s="83">
        <f t="shared" si="45"/>
        <v>1</v>
      </c>
      <c r="G102" s="61">
        <f t="shared" si="47"/>
        <v>1</v>
      </c>
      <c r="H102" s="62">
        <f t="shared" si="48"/>
        <v>1</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D125</v>
      </c>
      <c r="D103" s="319" t="str">
        <f t="shared" si="46"/>
        <v>Click here to answer question (C)</v>
      </c>
      <c r="E103" s="16"/>
      <c r="F103" s="83">
        <f t="shared" si="45"/>
        <v>1</v>
      </c>
      <c r="G103" s="61">
        <f t="shared" si="47"/>
        <v>1</v>
      </c>
      <c r="H103" s="62">
        <f t="shared" si="48"/>
        <v>1</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f>Declaration!D131</f>
        <v>0</v>
      </c>
      <c r="C108" s="135" t="str">
        <f t="shared" ca="1" si="44"/>
        <v>Answer if you have implemented due diligence measures for responsible sourcing on Declaration tab cell D131</v>
      </c>
      <c r="D108" s="319" t="str">
        <f>IF(H108=1,"Click here to answer question (D)","")</f>
        <v>Click here to answer question (D)</v>
      </c>
      <c r="E108" s="16" t="s">
        <v>15</v>
      </c>
      <c r="F108" s="83">
        <f t="shared" si="43"/>
        <v>1</v>
      </c>
      <c r="G108" s="61">
        <f t="shared" si="14"/>
        <v>1</v>
      </c>
      <c r="H108" s="62">
        <f t="shared" si="15"/>
        <v>1</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f>Declaration!D133</f>
        <v>0</v>
      </c>
      <c r="C109" s="135" t="str">
        <f t="shared" ca="1" si="44"/>
        <v>Answer if you conduct specified mineral(s) supply chain surveys on the declaration tab cell D133</v>
      </c>
      <c r="D109" s="319" t="str">
        <f>IF(H109=1,"Click here to answer question (E)","")</f>
        <v>Click here to answer question (E)</v>
      </c>
      <c r="E109" s="16" t="s">
        <v>15</v>
      </c>
      <c r="F109" s="83">
        <f t="shared" si="43"/>
        <v>1</v>
      </c>
      <c r="G109" s="61">
        <f>IF(B109=0,1,0)</f>
        <v>1</v>
      </c>
      <c r="H109" s="62">
        <f t="shared" si="15"/>
        <v>1</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f>Declaration!D135</f>
        <v>0</v>
      </c>
      <c r="C110" s="135" t="str">
        <f t="shared" ca="1" si="44"/>
        <v>Answer if you verify responses from your suppliers against your company's expectations on Declaration tab cell D135</v>
      </c>
      <c r="D110" s="319" t="str">
        <f>IF(H110=1,"Click here to answer question (F)","")</f>
        <v>Click here to answer question (F)</v>
      </c>
      <c r="E110" s="16" t="s">
        <v>15</v>
      </c>
      <c r="F110" s="83">
        <f t="shared" si="43"/>
        <v>1</v>
      </c>
      <c r="G110" s="61">
        <f>IF(B110=0,1,0)</f>
        <v>1</v>
      </c>
      <c r="H110" s="62">
        <f t="shared" si="15"/>
        <v>1</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f>Declaration!D137</f>
        <v>0</v>
      </c>
      <c r="C111" s="135" t="str">
        <f t="shared" ca="1" si="44"/>
        <v>Answer if your verification process includes corrective action management on Declaration tab cell D137</v>
      </c>
      <c r="D111" s="319" t="str">
        <f>IF(H111=1,"Click here to answer question (G)","")</f>
        <v>Click here to answer question (G)</v>
      </c>
      <c r="E111" s="16" t="s">
        <v>15</v>
      </c>
      <c r="F111" s="83">
        <f t="shared" si="43"/>
        <v>1</v>
      </c>
      <c r="G111" s="61">
        <f t="shared" si="14"/>
        <v>1</v>
      </c>
      <c r="H111" s="62">
        <f t="shared" si="15"/>
        <v>1</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Provide list of specified mineral smelters contributing material to supply chain on Smelter List tab</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1</v>
      </c>
    </row>
    <row r="115" spans="1:12" ht="41.5" customHeight="1">
      <c r="A115" s="134" t="str">
        <f>Declaration!AA13</f>
        <v>Copper</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1</v>
      </c>
    </row>
    <row r="116" spans="1:12" ht="41.5" customHeight="1">
      <c r="A116" s="134" t="str">
        <f>Declaration!AA14</f>
        <v>Graphite</v>
      </c>
      <c r="B116" s="78"/>
      <c r="C116" s="135" t="str">
        <f t="shared" ca="1" si="49"/>
        <v>Provide list of specified mineral smelters contributing material to supply chain on Smelter List tab</v>
      </c>
      <c r="D116" s="376" t="str">
        <f t="shared" ref="D116:D119" si="51">IF(H116=0,"","Click here to provide smelter information")</f>
        <v>Click here to provide smelter information</v>
      </c>
      <c r="E116" s="16"/>
      <c r="F116" s="83">
        <f t="shared" ref="F116:F119" si="52">F41</f>
        <v>1</v>
      </c>
      <c r="G116" s="61">
        <f>IF(AND(COUNTIF(SmelterIdetifiedForMetal,A116)&gt;0,COUNTIF('Smelter List'!AB$5:AB$2504,A116)&gt;0),0,1)</f>
        <v>1</v>
      </c>
      <c r="H116" s="62">
        <f t="shared" ref="H116:H119" si="53">F116*G116</f>
        <v>1</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1</v>
      </c>
    </row>
    <row r="117" spans="1:12" ht="41.5" customHeight="1">
      <c r="A117" s="134" t="str">
        <f>Declaration!AA15</f>
        <v>Lithium</v>
      </c>
      <c r="B117" s="78"/>
      <c r="C117" s="135" t="str">
        <f t="shared" ca="1" si="49"/>
        <v>Provide list of specified mineral smelters contributing material to supply chain on Smelter List tab</v>
      </c>
      <c r="D117" s="376" t="str">
        <f t="shared" si="51"/>
        <v>Click here to provide smelter information</v>
      </c>
      <c r="E117" s="16"/>
      <c r="F117" s="83">
        <f t="shared" si="52"/>
        <v>1</v>
      </c>
      <c r="G117" s="61">
        <f>IF(AND(COUNTIF(SmelterIdetifiedForMetal,A117)&gt;0,COUNTIF('Smelter List'!AB$5:AB$2504,A117)&gt;0),0,1)</f>
        <v>1</v>
      </c>
      <c r="H117" s="62">
        <f t="shared" si="53"/>
        <v>1</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1</v>
      </c>
    </row>
    <row r="118" spans="1:12" ht="41.5" customHeight="1">
      <c r="A118" s="134" t="str">
        <f>Declaration!AA16</f>
        <v>Mica</v>
      </c>
      <c r="B118" s="78"/>
      <c r="C118" s="135" t="str">
        <f t="shared" ca="1" si="49"/>
        <v>Provide list of specified mineral smelters contributing material to supply chain on Smelter List tab</v>
      </c>
      <c r="D118" s="376" t="str">
        <f t="shared" si="51"/>
        <v>Click here to provide smelter information</v>
      </c>
      <c r="E118" s="16"/>
      <c r="F118" s="83">
        <f t="shared" si="52"/>
        <v>1</v>
      </c>
      <c r="G118" s="61">
        <f>IF(AND(COUNTIF(SmelterIdetifiedForMetal,A118)&gt;0,COUNTIF('Smelter List'!AB$5:AB$2504,A118)&gt;0),0,1)</f>
        <v>1</v>
      </c>
      <c r="H118" s="62">
        <f t="shared" si="53"/>
        <v>1</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1</v>
      </c>
    </row>
    <row r="119" spans="1:12" ht="41.5" customHeight="1">
      <c r="A119" s="134" t="str">
        <f>Declaration!AA17</f>
        <v>Nickel</v>
      </c>
      <c r="B119" s="78"/>
      <c r="C119" s="135" t="str">
        <f t="shared" ca="1" si="49"/>
        <v>Provide list of specified mineral smelters contributing material to supply chain on Smelter List tab</v>
      </c>
      <c r="D119" s="376" t="str">
        <f t="shared" si="51"/>
        <v>Click here to provide smelter information</v>
      </c>
      <c r="E119" s="16"/>
      <c r="F119" s="83">
        <f t="shared" si="52"/>
        <v>1</v>
      </c>
      <c r="G119" s="61">
        <f>IF(AND(COUNTIF(SmelterIdetifiedForMetal,A119)&gt;0,COUNTIF('Smelter List'!AB$5:AB$2504,A119)&gt;0),0,1)</f>
        <v>1</v>
      </c>
      <c r="H119" s="62">
        <f t="shared" si="53"/>
        <v>1</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1</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68</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Gavin Wu</cp:lastModifiedBy>
  <cp:revision/>
  <dcterms:created xsi:type="dcterms:W3CDTF">2010-06-21T21:00:23Z</dcterms:created>
  <dcterms:modified xsi:type="dcterms:W3CDTF">2026-04-17T18:43:22Z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